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8" windowWidth="15576" windowHeight="11700"/>
  </bookViews>
  <sheets>
    <sheet name="Base Case" sheetId="1" r:id="rId1"/>
    <sheet name="Efficient Case" sheetId="2" r:id="rId2"/>
    <sheet name="Quote Summary" sheetId="3" r:id="rId3"/>
    <sheet name="Financial Analysis" sheetId="4" r:id="rId4"/>
    <sheet name="Costs" sheetId="5" r:id="rId5"/>
  </sheets>
  <calcPr calcId="145621"/>
</workbook>
</file>

<file path=xl/calcChain.xml><?xml version="1.0" encoding="utf-8"?>
<calcChain xmlns="http://schemas.openxmlformats.org/spreadsheetml/2006/main">
  <c r="E3" i="5" l="1"/>
  <c r="D3" i="5"/>
  <c r="B3" i="5"/>
  <c r="A3" i="5"/>
  <c r="G5" i="4"/>
  <c r="E5" i="4"/>
  <c r="B5" i="4"/>
  <c r="E5" i="3"/>
  <c r="D5" i="3"/>
  <c r="B5" i="3"/>
  <c r="A5" i="3"/>
  <c r="D3" i="2"/>
  <c r="C3" i="2"/>
  <c r="B3" i="2"/>
  <c r="A3" i="2"/>
  <c r="A20" i="3" l="1"/>
  <c r="A19" i="3"/>
  <c r="A9" i="3"/>
  <c r="A8" i="3"/>
  <c r="C27" i="5" l="1"/>
  <c r="F21" i="4" s="1"/>
  <c r="C29" i="2"/>
  <c r="G29" i="2" s="1"/>
  <c r="C23" i="2"/>
  <c r="G23" i="2" s="1"/>
  <c r="C28" i="1"/>
  <c r="G28" i="1" s="1"/>
  <c r="C21" i="1"/>
  <c r="G21" i="1" s="1"/>
  <c r="C1" i="5"/>
  <c r="B1" i="4"/>
  <c r="C1" i="3"/>
  <c r="C1" i="2"/>
  <c r="E11" i="3" l="1"/>
  <c r="E27" i="3" l="1"/>
  <c r="G17" i="2"/>
  <c r="G31" i="2" l="1"/>
  <c r="G34" i="2" s="1"/>
  <c r="E33" i="3"/>
  <c r="F7" i="4" s="1"/>
  <c r="F11" i="4" s="1"/>
  <c r="F15" i="4" s="1"/>
  <c r="G30" i="1"/>
  <c r="F17" i="4" l="1"/>
  <c r="F19" i="4" s="1"/>
  <c r="C23" i="5" s="1"/>
  <c r="F29" i="3"/>
  <c r="G32" i="1"/>
  <c r="F14" i="3"/>
  <c r="F30" i="3" l="1"/>
  <c r="F31" i="3" s="1"/>
  <c r="F33" i="3" s="1"/>
  <c r="F23" i="4" l="1"/>
  <c r="C29" i="5" s="1"/>
  <c r="C25" i="5" s="1"/>
  <c r="F25" i="4" s="1"/>
  <c r="F29" i="4" s="1"/>
  <c r="F27" i="4" l="1"/>
  <c r="F31" i="4"/>
</calcChain>
</file>

<file path=xl/sharedStrings.xml><?xml version="1.0" encoding="utf-8"?>
<sst xmlns="http://schemas.openxmlformats.org/spreadsheetml/2006/main" count="167" uniqueCount="101">
  <si>
    <t>BASE CASE</t>
  </si>
  <si>
    <t xml:space="preserve">MODEL </t>
  </si>
  <si>
    <t>Percent pwr</t>
  </si>
  <si>
    <t>kw</t>
  </si>
  <si>
    <t>hours</t>
  </si>
  <si>
    <t>=</t>
  </si>
  <si>
    <t>kwh</t>
  </si>
  <si>
    <t>Kwh</t>
  </si>
  <si>
    <t>Lifetime use</t>
  </si>
  <si>
    <t>15 years</t>
  </si>
  <si>
    <t>Company Name:</t>
  </si>
  <si>
    <t xml:space="preserve"> </t>
  </si>
  <si>
    <t>Average Loads and how determined</t>
  </si>
  <si>
    <t>DAILY AVERAGE LOAD</t>
  </si>
  <si>
    <t>Daily Average Load  CFM,  Hours</t>
  </si>
  <si>
    <t>DAILY HIGH AVERAGE LOAD</t>
  </si>
  <si>
    <t>Daily High Average Load  CFM  Hours</t>
  </si>
  <si>
    <t>DAILY LOW AVERAGE LOAD</t>
  </si>
  <si>
    <t>Daily Low Average Load  CFM  Hours</t>
  </si>
  <si>
    <t>EFFICIENT CASE</t>
  </si>
  <si>
    <t>PRICE</t>
  </si>
  <si>
    <t>TOTAL BASE</t>
  </si>
  <si>
    <t>ENERGY EFFICIENT CASE</t>
  </si>
  <si>
    <t>TOTAL EFFICIENT CASE</t>
  </si>
  <si>
    <t>LIFETIME KW SAVED</t>
  </si>
  <si>
    <t>INCREMENTAL DIFFERENCE</t>
  </si>
  <si>
    <t>Equipment Discription</t>
  </si>
  <si>
    <t>KWH USED</t>
  </si>
  <si>
    <t>KWH Saved</t>
  </si>
  <si>
    <t>cost per lifetime kwh saved</t>
  </si>
  <si>
    <t>QUOTE SUMMARY</t>
  </si>
  <si>
    <t>Material &amp; Labor Charges:</t>
  </si>
  <si>
    <t xml:space="preserve">   this may be incremental charges</t>
  </si>
  <si>
    <t xml:space="preserve">   between efficient and base cases</t>
  </si>
  <si>
    <t>Project Cost</t>
  </si>
  <si>
    <t>Other Charges (specify)</t>
  </si>
  <si>
    <t>add CT sales tax (6.35%)</t>
  </si>
  <si>
    <t>tax exempt</t>
  </si>
  <si>
    <t>Total Project Cost</t>
  </si>
  <si>
    <t>subtract anticipated utility rebate (40% before tax)</t>
  </si>
  <si>
    <t>Net Project Cost</t>
  </si>
  <si>
    <t>Calculated kW demand reduction per month:</t>
  </si>
  <si>
    <t>kW</t>
  </si>
  <si>
    <t>Calculated kWh reduction per year:</t>
  </si>
  <si>
    <t>kWh</t>
  </si>
  <si>
    <t>Annual Electric Cost Savings:</t>
  </si>
  <si>
    <t>Simple Payback (years):</t>
  </si>
  <si>
    <t>years</t>
  </si>
  <si>
    <t>per year</t>
  </si>
  <si>
    <t>Return-on-investment(%)</t>
  </si>
  <si>
    <t>percent</t>
  </si>
  <si>
    <t>$ Lost per month while waiting:</t>
  </si>
  <si>
    <t>per month</t>
  </si>
  <si>
    <t>Note:  Anticipated Utility Rebate = (Project Cost) x (0.40)</t>
  </si>
  <si>
    <r>
      <t xml:space="preserve">         </t>
    </r>
    <r>
      <rPr>
        <sz val="8"/>
        <color theme="1"/>
        <rFont val="Calibri"/>
        <family val="2"/>
        <scheme val="minor"/>
      </rPr>
      <t xml:space="preserve"> Annual Electricyt Cost Savings = kWh cost savings per year + (kW demand reduction per month x</t>
    </r>
  </si>
  <si>
    <t xml:space="preserve">              Utility demand charge x 12 months per year)</t>
  </si>
  <si>
    <r>
      <t xml:space="preserve">         </t>
    </r>
    <r>
      <rPr>
        <sz val="8"/>
        <color theme="1"/>
        <rFont val="Calibri"/>
        <family val="2"/>
        <scheme val="minor"/>
      </rPr>
      <t xml:space="preserve"> Simple Payback (years) = (Project Cost - Utility rebate)/ Annual Electricty Cost Savings</t>
    </r>
  </si>
  <si>
    <t xml:space="preserve">             Return-on-Investment (%) = (Annual Electricity Cost Savings/Net Projected Cost) x 100</t>
  </si>
  <si>
    <t xml:space="preserve">             $ Lost per Month While Waiting = Annual Electricity Cost Savings / 12 months</t>
  </si>
  <si>
    <t>Electric Service Rates (Simplified):</t>
  </si>
  <si>
    <t>Enter Customer's kW Demand Charge:</t>
  </si>
  <si>
    <t>Net Projected Costs:</t>
  </si>
  <si>
    <t>Annual Electricity Cost Savings:</t>
  </si>
  <si>
    <t>kW Demand Reduction (per month):</t>
  </si>
  <si>
    <t>kWh Reduced (per year):</t>
  </si>
  <si>
    <t>X</t>
  </si>
  <si>
    <t>15 YEARS</t>
  </si>
  <si>
    <t>Rate 3 (Small Gen Service):</t>
  </si>
  <si>
    <t>Rate 4 (Large Gen Service):</t>
  </si>
  <si>
    <t>Rate 5 (Primary Service):</t>
  </si>
  <si>
    <t>Rate 8 (Small Municipal Service):</t>
  </si>
  <si>
    <t>Rate 9 (Large Municipal Service):</t>
  </si>
  <si>
    <t>Rate 3-M(Small Gen Service - Manufacturer):</t>
  </si>
  <si>
    <t>Rate 3-R (Small Gen Service - Residential</t>
  </si>
  <si>
    <t>Rate 4-M (Large Gen Service - Manufacturer):</t>
  </si>
  <si>
    <t>Rate 4-R (Large Gen Service - Residential):</t>
  </si>
  <si>
    <t>Rate 5-M (Primary Service-Manufacturer):</t>
  </si>
  <si>
    <t>Rate 5-R (Primary Service-Residential):</t>
  </si>
  <si>
    <t xml:space="preserve">($0.1219 x KWh) per month  </t>
  </si>
  <si>
    <t>Full Load (kW)</t>
  </si>
  <si>
    <t>EQUIPMENT DESCRIPTION</t>
  </si>
  <si>
    <t>Non-cycling air dryer</t>
  </si>
  <si>
    <t>Refrigerated cycling air dryer</t>
  </si>
  <si>
    <t>ABC Base Air Dryer</t>
  </si>
  <si>
    <t>ABC Efficient Air Dryer</t>
  </si>
  <si>
    <t>Financial Analysis</t>
  </si>
  <si>
    <t>($0.1282 x KWh) per month</t>
  </si>
  <si>
    <t>($0.1234 x KWh) per month</t>
  </si>
  <si>
    <t>($0.12724 x KWh) per month</t>
  </si>
  <si>
    <t>[$0.06750 x KWh  +  $14.83 x KW (Demand Charge)] per month</t>
  </si>
  <si>
    <t>[$0.06750 x KWh  +  $14.70 x KW (Demand Charge)] per month</t>
  </si>
  <si>
    <t>[$0.06750 x KWh  +  $14.80 x KW (Demand Charge)] per month</t>
  </si>
  <si>
    <t>[$0.0504 x KWh  +  $21.14 x KW (Demand Charge)] per month</t>
  </si>
  <si>
    <t>[$0.0504 x KWh  +  $19.61 x KW (Demand Charge)] per month</t>
  </si>
  <si>
    <t>[$0.0504 x KWh  +  $20.83 x KW (Demand Charge)] per month</t>
  </si>
  <si>
    <t xml:space="preserve">[$0.0635 x KWh  +  $14.80 x KW (Demand Charge)] per month  </t>
  </si>
  <si>
    <t xml:space="preserve">Customer name </t>
  </si>
  <si>
    <t>Customer Address:</t>
  </si>
  <si>
    <t>Main Street, Anytown, USA</t>
  </si>
  <si>
    <t>Enter Customer's kWh Rate Charge:</t>
  </si>
  <si>
    <t>Process Equipment Proposal - Air Dryer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</si>
</sst>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&quot;$&quot;#,##0.00"/>
    <numFmt numFmtId="165" formatCode="#,##0.00000000"/>
    <numFmt numFmtId="166" formatCode="&quot;$&quot;#,##0.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41" fontId="0" fillId="0" borderId="0" xfId="0" applyNumberFormat="1"/>
    <xf numFmtId="4" fontId="0" fillId="0" borderId="0" xfId="0" applyNumberFormat="1"/>
    <xf numFmtId="0" fontId="1" fillId="0" borderId="0" xfId="0" applyFont="1"/>
    <xf numFmtId="0" fontId="4" fillId="0" borderId="0" xfId="0" applyFont="1"/>
    <xf numFmtId="9" fontId="0" fillId="0" borderId="0" xfId="0" applyNumberFormat="1"/>
    <xf numFmtId="0" fontId="0" fillId="0" borderId="0" xfId="0" applyNumberFormat="1"/>
    <xf numFmtId="164" fontId="0" fillId="0" borderId="0" xfId="0" applyNumberFormat="1"/>
    <xf numFmtId="164" fontId="4" fillId="0" borderId="0" xfId="0" applyNumberFormat="1" applyFont="1"/>
    <xf numFmtId="164" fontId="0" fillId="0" borderId="0" xfId="0" applyNumberFormat="1" applyAlignment="1">
      <alignment horizontal="center" vertical="center"/>
    </xf>
    <xf numFmtId="164" fontId="5" fillId="0" borderId="0" xfId="0" applyNumberFormat="1" applyFont="1"/>
    <xf numFmtId="3" fontId="0" fillId="0" borderId="0" xfId="0" applyNumberFormat="1"/>
    <xf numFmtId="3" fontId="4" fillId="0" borderId="0" xfId="0" applyNumberFormat="1" applyFont="1"/>
    <xf numFmtId="165" fontId="4" fillId="0" borderId="0" xfId="0" applyNumberFormat="1" applyFont="1"/>
    <xf numFmtId="0" fontId="6" fillId="0" borderId="0" xfId="0" applyFont="1"/>
    <xf numFmtId="0" fontId="7" fillId="0" borderId="0" xfId="0" applyFont="1"/>
    <xf numFmtId="0" fontId="0" fillId="0" borderId="1" xfId="0" applyBorder="1"/>
    <xf numFmtId="0" fontId="0" fillId="0" borderId="0" xfId="0" applyBorder="1"/>
    <xf numFmtId="0" fontId="8" fillId="0" borderId="0" xfId="0" applyFont="1"/>
    <xf numFmtId="164" fontId="0" fillId="0" borderId="2" xfId="0" applyNumberFormat="1" applyBorder="1"/>
    <xf numFmtId="164" fontId="0" fillId="0" borderId="1" xfId="0" applyNumberFormat="1" applyBorder="1"/>
    <xf numFmtId="10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166" fontId="0" fillId="0" borderId="1" xfId="0" applyNumberFormat="1" applyBorder="1"/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vertical="top" wrapText="1"/>
      <protection locked="0"/>
    </xf>
    <xf numFmtId="0" fontId="11" fillId="0" borderId="0" xfId="0" applyFont="1"/>
    <xf numFmtId="0" fontId="0" fillId="0" borderId="3" xfId="0" applyBorder="1"/>
    <xf numFmtId="0" fontId="0" fillId="0" borderId="4" xfId="0" applyBorder="1"/>
    <xf numFmtId="164" fontId="0" fillId="0" borderId="5" xfId="0" applyNumberFormat="1" applyBorder="1"/>
    <xf numFmtId="0" fontId="0" fillId="0" borderId="0" xfId="0" applyAlignment="1">
      <alignment wrapText="1"/>
    </xf>
    <xf numFmtId="0" fontId="5" fillId="0" borderId="0" xfId="0" applyFont="1" applyAlignment="1" applyProtection="1">
      <alignment wrapText="1"/>
      <protection locked="0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C1" sqref="C1"/>
    </sheetView>
  </sheetViews>
  <sheetFormatPr defaultRowHeight="14.4" x14ac:dyDescent="0.3"/>
  <cols>
    <col min="1" max="1" width="9.44140625" style="42" customWidth="1"/>
    <col min="2" max="2" width="13.5546875" customWidth="1"/>
    <col min="4" max="4" width="10.33203125" customWidth="1"/>
    <col min="6" max="6" width="13.5546875" customWidth="1"/>
    <col min="7" max="7" width="12" bestFit="1" customWidth="1"/>
  </cols>
  <sheetData>
    <row r="1" spans="1:8" ht="18" x14ac:dyDescent="0.35">
      <c r="C1" s="38" t="s">
        <v>100</v>
      </c>
    </row>
    <row r="3" spans="1:8" ht="28.8" x14ac:dyDescent="0.3">
      <c r="A3" s="44" t="s">
        <v>10</v>
      </c>
      <c r="B3" t="s">
        <v>96</v>
      </c>
      <c r="D3" s="44" t="s">
        <v>97</v>
      </c>
      <c r="E3" t="s">
        <v>98</v>
      </c>
    </row>
    <row r="5" spans="1:8" x14ac:dyDescent="0.3">
      <c r="C5" s="1" t="s">
        <v>0</v>
      </c>
    </row>
    <row r="7" spans="1:8" ht="31.5" customHeight="1" x14ac:dyDescent="0.3">
      <c r="B7" s="44" t="s">
        <v>80</v>
      </c>
      <c r="C7" s="2" t="s">
        <v>11</v>
      </c>
      <c r="F7" s="7" t="s">
        <v>12</v>
      </c>
    </row>
    <row r="8" spans="1:8" x14ac:dyDescent="0.3">
      <c r="B8" t="s">
        <v>81</v>
      </c>
    </row>
    <row r="9" spans="1:8" x14ac:dyDescent="0.3">
      <c r="B9" t="s">
        <v>83</v>
      </c>
      <c r="F9" t="s">
        <v>79</v>
      </c>
      <c r="G9">
        <v>1.53</v>
      </c>
    </row>
    <row r="10" spans="1:8" x14ac:dyDescent="0.3">
      <c r="G10" t="s">
        <v>11</v>
      </c>
    </row>
    <row r="11" spans="1:8" x14ac:dyDescent="0.3">
      <c r="A11" s="42" t="s">
        <v>11</v>
      </c>
      <c r="C11" s="8" t="s">
        <v>13</v>
      </c>
    </row>
    <row r="13" spans="1:8" x14ac:dyDescent="0.3">
      <c r="B13" t="s">
        <v>14</v>
      </c>
      <c r="F13" t="s">
        <v>11</v>
      </c>
    </row>
    <row r="14" spans="1:8" x14ac:dyDescent="0.3">
      <c r="B14" t="s">
        <v>2</v>
      </c>
      <c r="C14" s="3" t="s">
        <v>3</v>
      </c>
      <c r="D14" s="3"/>
      <c r="E14" s="3" t="s">
        <v>4</v>
      </c>
    </row>
    <row r="15" spans="1:8" x14ac:dyDescent="0.3">
      <c r="A15" s="42" t="s">
        <v>11</v>
      </c>
      <c r="F15" t="s">
        <v>5</v>
      </c>
      <c r="H15" t="s">
        <v>6</v>
      </c>
    </row>
    <row r="17" spans="1:8" x14ac:dyDescent="0.3">
      <c r="A17" s="42" t="s">
        <v>11</v>
      </c>
      <c r="C17" s="8" t="s">
        <v>15</v>
      </c>
    </row>
    <row r="19" spans="1:8" x14ac:dyDescent="0.3">
      <c r="B19" t="s">
        <v>16</v>
      </c>
      <c r="F19" t="s">
        <v>11</v>
      </c>
    </row>
    <row r="20" spans="1:8" x14ac:dyDescent="0.3">
      <c r="B20" t="s">
        <v>2</v>
      </c>
      <c r="C20" s="3" t="s">
        <v>3</v>
      </c>
      <c r="D20" s="3"/>
      <c r="E20" s="3" t="s">
        <v>4</v>
      </c>
    </row>
    <row r="21" spans="1:8" x14ac:dyDescent="0.3">
      <c r="A21" s="42" t="s">
        <v>11</v>
      </c>
      <c r="B21" s="9">
        <v>1</v>
      </c>
      <c r="C21" s="1">
        <f>+G9</f>
        <v>1.53</v>
      </c>
      <c r="D21" s="1"/>
      <c r="E21" s="4">
        <v>2150</v>
      </c>
      <c r="F21" t="s">
        <v>5</v>
      </c>
      <c r="G21" s="5">
        <f>C21*E21*B21</f>
        <v>3289.5</v>
      </c>
      <c r="H21" t="s">
        <v>6</v>
      </c>
    </row>
    <row r="22" spans="1:8" x14ac:dyDescent="0.3">
      <c r="G22" s="5"/>
    </row>
    <row r="24" spans="1:8" x14ac:dyDescent="0.3">
      <c r="A24" s="42" t="s">
        <v>11</v>
      </c>
      <c r="C24" s="8" t="s">
        <v>17</v>
      </c>
    </row>
    <row r="26" spans="1:8" x14ac:dyDescent="0.3">
      <c r="B26" t="s">
        <v>18</v>
      </c>
      <c r="F26" t="s">
        <v>11</v>
      </c>
    </row>
    <row r="27" spans="1:8" x14ac:dyDescent="0.3">
      <c r="B27" t="s">
        <v>2</v>
      </c>
      <c r="C27" s="3" t="s">
        <v>3</v>
      </c>
      <c r="D27" s="3"/>
      <c r="E27" s="3" t="s">
        <v>4</v>
      </c>
    </row>
    <row r="28" spans="1:8" x14ac:dyDescent="0.3">
      <c r="A28" s="42" t="s">
        <v>11</v>
      </c>
      <c r="B28" s="9">
        <v>1</v>
      </c>
      <c r="C28">
        <f>+G9</f>
        <v>1.53</v>
      </c>
      <c r="E28">
        <v>4250</v>
      </c>
      <c r="F28" t="s">
        <v>5</v>
      </c>
      <c r="G28" s="5">
        <f>C28*E28*B28</f>
        <v>6502.5</v>
      </c>
      <c r="H28" t="s">
        <v>44</v>
      </c>
    </row>
    <row r="29" spans="1:8" x14ac:dyDescent="0.3">
      <c r="G29" s="5"/>
    </row>
    <row r="30" spans="1:8" x14ac:dyDescent="0.3">
      <c r="G30" s="5">
        <f>SUM(G16:G29)</f>
        <v>9792</v>
      </c>
      <c r="H30" t="s">
        <v>7</v>
      </c>
    </row>
    <row r="31" spans="1:8" x14ac:dyDescent="0.3">
      <c r="G31" t="s">
        <v>8</v>
      </c>
      <c r="H31" t="s">
        <v>9</v>
      </c>
    </row>
    <row r="32" spans="1:8" x14ac:dyDescent="0.3">
      <c r="G32" s="10">
        <f>G30*15</f>
        <v>146880</v>
      </c>
      <c r="H32" t="s">
        <v>44</v>
      </c>
    </row>
  </sheetData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30" sqref="A30:XFD30"/>
    </sheetView>
  </sheetViews>
  <sheetFormatPr defaultRowHeight="14.4" x14ac:dyDescent="0.3"/>
  <cols>
    <col min="1" max="1" width="9" customWidth="1"/>
    <col min="2" max="2" width="23.33203125" customWidth="1"/>
    <col min="3" max="3" width="10.109375" customWidth="1"/>
    <col min="6" max="6" width="13.5546875" customWidth="1"/>
    <col min="7" max="7" width="11.6640625" customWidth="1"/>
  </cols>
  <sheetData>
    <row r="1" spans="1:7" ht="18" x14ac:dyDescent="0.35">
      <c r="C1" s="38" t="str">
        <f>'Base Case'!C1</f>
        <v>Process Equipment Proposal - Air Dryer</v>
      </c>
    </row>
    <row r="3" spans="1:7" ht="28.8" x14ac:dyDescent="0.3">
      <c r="A3" s="44" t="str">
        <f>+'Base Case'!A3</f>
        <v>Company Name:</v>
      </c>
      <c r="B3" t="str">
        <f>+'Base Case'!B3</f>
        <v xml:space="preserve">Customer name </v>
      </c>
      <c r="C3" s="44" t="str">
        <f>+'Base Case'!D3</f>
        <v>Customer Address:</v>
      </c>
      <c r="D3" t="str">
        <f>+'Base Case'!E3</f>
        <v>Main Street, Anytown, USA</v>
      </c>
    </row>
    <row r="5" spans="1:7" x14ac:dyDescent="0.3">
      <c r="C5" s="1" t="s">
        <v>19</v>
      </c>
    </row>
    <row r="7" spans="1:7" x14ac:dyDescent="0.3">
      <c r="C7" s="8" t="s">
        <v>1</v>
      </c>
    </row>
    <row r="9" spans="1:7" x14ac:dyDescent="0.3">
      <c r="B9" s="7" t="s">
        <v>80</v>
      </c>
      <c r="C9" s="2" t="s">
        <v>11</v>
      </c>
      <c r="F9" s="7" t="s">
        <v>12</v>
      </c>
    </row>
    <row r="10" spans="1:7" x14ac:dyDescent="0.3">
      <c r="B10" t="s">
        <v>82</v>
      </c>
      <c r="C10" s="2"/>
      <c r="F10" s="7"/>
    </row>
    <row r="11" spans="1:7" x14ac:dyDescent="0.3">
      <c r="B11" t="s">
        <v>84</v>
      </c>
      <c r="F11" t="s">
        <v>79</v>
      </c>
      <c r="G11">
        <v>1.3</v>
      </c>
    </row>
    <row r="13" spans="1:7" x14ac:dyDescent="0.3">
      <c r="A13" t="s">
        <v>11</v>
      </c>
      <c r="C13" s="8" t="s">
        <v>13</v>
      </c>
    </row>
    <row r="15" spans="1:7" x14ac:dyDescent="0.3">
      <c r="B15" t="s">
        <v>14</v>
      </c>
      <c r="F15" t="s">
        <v>11</v>
      </c>
    </row>
    <row r="16" spans="1:7" x14ac:dyDescent="0.3">
      <c r="B16" t="s">
        <v>2</v>
      </c>
      <c r="C16" s="3" t="s">
        <v>3</v>
      </c>
      <c r="D16" s="3"/>
      <c r="E16" s="3" t="s">
        <v>4</v>
      </c>
    </row>
    <row r="17" spans="1:8" x14ac:dyDescent="0.3">
      <c r="A17" t="s">
        <v>11</v>
      </c>
      <c r="B17" s="25">
        <v>0</v>
      </c>
      <c r="C17" s="1"/>
      <c r="D17" s="1"/>
      <c r="E17" s="4">
        <v>0</v>
      </c>
      <c r="F17" t="s">
        <v>5</v>
      </c>
      <c r="G17" s="5">
        <f>+B17*C17*E17</f>
        <v>0</v>
      </c>
      <c r="H17" t="s">
        <v>6</v>
      </c>
    </row>
    <row r="19" spans="1:8" x14ac:dyDescent="0.3">
      <c r="A19" t="s">
        <v>11</v>
      </c>
      <c r="C19" s="8" t="s">
        <v>15</v>
      </c>
    </row>
    <row r="21" spans="1:8" x14ac:dyDescent="0.3">
      <c r="B21" t="s">
        <v>16</v>
      </c>
      <c r="F21" t="s">
        <v>11</v>
      </c>
    </row>
    <row r="22" spans="1:8" x14ac:dyDescent="0.3">
      <c r="B22" t="s">
        <v>2</v>
      </c>
      <c r="C22" s="3" t="s">
        <v>3</v>
      </c>
      <c r="D22" s="3"/>
      <c r="E22" s="3" t="s">
        <v>4</v>
      </c>
    </row>
    <row r="23" spans="1:8" x14ac:dyDescent="0.3">
      <c r="A23" t="s">
        <v>11</v>
      </c>
      <c r="B23" s="9">
        <v>0.5</v>
      </c>
      <c r="C23" s="1">
        <f>+G11</f>
        <v>1.3</v>
      </c>
      <c r="D23" s="1"/>
      <c r="E23" s="4">
        <v>2150</v>
      </c>
      <c r="F23" t="s">
        <v>5</v>
      </c>
      <c r="G23" s="5">
        <f>C23*E23*B23</f>
        <v>1397.5</v>
      </c>
      <c r="H23" t="s">
        <v>6</v>
      </c>
    </row>
    <row r="25" spans="1:8" x14ac:dyDescent="0.3">
      <c r="A25" t="s">
        <v>11</v>
      </c>
      <c r="C25" s="8" t="s">
        <v>17</v>
      </c>
    </row>
    <row r="27" spans="1:8" x14ac:dyDescent="0.3">
      <c r="B27" t="s">
        <v>18</v>
      </c>
      <c r="F27" t="s">
        <v>11</v>
      </c>
    </row>
    <row r="28" spans="1:8" x14ac:dyDescent="0.3">
      <c r="B28" t="s">
        <v>2</v>
      </c>
      <c r="C28" s="3" t="s">
        <v>3</v>
      </c>
      <c r="D28" s="3"/>
      <c r="E28" s="3" t="s">
        <v>4</v>
      </c>
    </row>
    <row r="29" spans="1:8" x14ac:dyDescent="0.3">
      <c r="A29" t="s">
        <v>11</v>
      </c>
      <c r="B29" s="9">
        <v>0.35</v>
      </c>
      <c r="C29">
        <f>+G11</f>
        <v>1.3</v>
      </c>
      <c r="E29">
        <v>4250</v>
      </c>
      <c r="F29" t="s">
        <v>5</v>
      </c>
      <c r="G29" s="5">
        <f>C29*E29*B29</f>
        <v>1933.7499999999998</v>
      </c>
      <c r="H29" t="s">
        <v>6</v>
      </c>
    </row>
    <row r="31" spans="1:8" x14ac:dyDescent="0.3">
      <c r="G31" s="5">
        <f>SUM(G17:G30)</f>
        <v>3331.25</v>
      </c>
      <c r="H31" t="s">
        <v>7</v>
      </c>
    </row>
    <row r="32" spans="1:8" x14ac:dyDescent="0.3">
      <c r="G32" s="42" t="s">
        <v>8</v>
      </c>
      <c r="H32" t="s">
        <v>9</v>
      </c>
    </row>
    <row r="34" spans="7:8" x14ac:dyDescent="0.3">
      <c r="G34" s="6">
        <f>+G31*15</f>
        <v>49968.75</v>
      </c>
      <c r="H34" t="s">
        <v>44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0" workbookViewId="0">
      <selection activeCell="E6" sqref="E6"/>
    </sheetView>
  </sheetViews>
  <sheetFormatPr defaultRowHeight="14.4" x14ac:dyDescent="0.3"/>
  <cols>
    <col min="1" max="1" width="9.44140625" customWidth="1"/>
    <col min="4" max="4" width="11.88671875" customWidth="1"/>
    <col min="5" max="5" width="11" bestFit="1" customWidth="1"/>
    <col min="6" max="6" width="15.5546875" customWidth="1"/>
  </cols>
  <sheetData>
    <row r="1" spans="1:8" ht="18" x14ac:dyDescent="0.35">
      <c r="C1" s="38" t="str">
        <f>'Base Case'!C1</f>
        <v>Process Equipment Proposal - Air Dryer</v>
      </c>
    </row>
    <row r="3" spans="1:8" x14ac:dyDescent="0.3">
      <c r="C3" s="7" t="s">
        <v>30</v>
      </c>
    </row>
    <row r="4" spans="1:8" x14ac:dyDescent="0.3">
      <c r="C4" s="7"/>
    </row>
    <row r="5" spans="1:8" ht="32.25" customHeight="1" x14ac:dyDescent="0.3">
      <c r="A5" s="44" t="str">
        <f>+'Base Case'!A3</f>
        <v>Company Name:</v>
      </c>
      <c r="B5" t="str">
        <f>+'Base Case'!B3</f>
        <v xml:space="preserve">Customer name </v>
      </c>
      <c r="D5" s="44" t="str">
        <f>+'Base Case'!D3</f>
        <v>Customer Address:</v>
      </c>
      <c r="E5" s="11" t="str">
        <f>+'Base Case'!E3</f>
        <v>Main Street, Anytown, USA</v>
      </c>
      <c r="G5" s="11"/>
      <c r="H5" s="6"/>
    </row>
    <row r="6" spans="1:8" x14ac:dyDescent="0.3">
      <c r="E6" s="12" t="s">
        <v>0</v>
      </c>
      <c r="G6" s="11"/>
      <c r="H6" s="6"/>
    </row>
    <row r="7" spans="1:8" x14ac:dyDescent="0.3">
      <c r="A7" t="s">
        <v>26</v>
      </c>
      <c r="E7" s="13" t="s">
        <v>20</v>
      </c>
      <c r="G7" s="11"/>
      <c r="H7" s="6"/>
    </row>
    <row r="8" spans="1:8" x14ac:dyDescent="0.3">
      <c r="A8" t="str">
        <f>'Base Case'!B8</f>
        <v>Non-cycling air dryer</v>
      </c>
      <c r="E8" s="13"/>
      <c r="G8" s="11"/>
      <c r="H8" s="6"/>
    </row>
    <row r="9" spans="1:8" x14ac:dyDescent="0.3">
      <c r="A9" t="str">
        <f>'Base Case'!B9</f>
        <v>ABC Base Air Dryer</v>
      </c>
      <c r="E9" s="11">
        <v>3495</v>
      </c>
      <c r="G9" s="11"/>
      <c r="H9" s="6"/>
    </row>
    <row r="10" spans="1:8" x14ac:dyDescent="0.3">
      <c r="E10" s="11" t="s">
        <v>11</v>
      </c>
      <c r="G10" s="11"/>
      <c r="H10" s="6"/>
    </row>
    <row r="11" spans="1:8" x14ac:dyDescent="0.3">
      <c r="C11" s="8" t="s">
        <v>21</v>
      </c>
      <c r="E11" s="11">
        <f>SUM(E9:E10)</f>
        <v>3495</v>
      </c>
      <c r="G11" s="11"/>
      <c r="H11" s="6"/>
    </row>
    <row r="12" spans="1:8" x14ac:dyDescent="0.3">
      <c r="E12" s="11"/>
      <c r="G12" s="11"/>
      <c r="H12" s="6"/>
    </row>
    <row r="13" spans="1:8" x14ac:dyDescent="0.3">
      <c r="E13" s="11"/>
      <c r="G13" s="11"/>
      <c r="H13" s="6"/>
    </row>
    <row r="14" spans="1:8" x14ac:dyDescent="0.3">
      <c r="E14" s="12" t="s">
        <v>27</v>
      </c>
      <c r="F14" s="26">
        <f>1*'Base Case'!G30</f>
        <v>9792</v>
      </c>
      <c r="G14" s="11"/>
      <c r="H14" s="6"/>
    </row>
    <row r="15" spans="1:8" x14ac:dyDescent="0.3">
      <c r="E15" s="11"/>
      <c r="G15" s="11"/>
      <c r="H15" s="6"/>
    </row>
    <row r="16" spans="1:8" x14ac:dyDescent="0.3">
      <c r="E16" s="12" t="s">
        <v>22</v>
      </c>
      <c r="G16" s="11"/>
      <c r="H16" s="6"/>
    </row>
    <row r="17" spans="1:7" x14ac:dyDescent="0.3">
      <c r="F17" s="11"/>
      <c r="G17" s="11"/>
    </row>
    <row r="18" spans="1:7" x14ac:dyDescent="0.3">
      <c r="A18" t="s">
        <v>26</v>
      </c>
      <c r="E18" s="13" t="s">
        <v>20</v>
      </c>
      <c r="G18" s="11"/>
    </row>
    <row r="19" spans="1:7" x14ac:dyDescent="0.3">
      <c r="A19" t="str">
        <f>'Efficient Case'!B10</f>
        <v>Refrigerated cycling air dryer</v>
      </c>
      <c r="E19" s="13"/>
      <c r="G19" s="11"/>
    </row>
    <row r="20" spans="1:7" x14ac:dyDescent="0.3">
      <c r="A20" t="str">
        <f>'Efficient Case'!B11</f>
        <v>ABC Efficient Air Dryer</v>
      </c>
      <c r="E20" s="11">
        <v>6783</v>
      </c>
      <c r="G20" s="11"/>
    </row>
    <row r="21" spans="1:7" x14ac:dyDescent="0.3">
      <c r="E21" s="14" t="s">
        <v>11</v>
      </c>
      <c r="F21" s="11"/>
      <c r="G21" s="11"/>
    </row>
    <row r="22" spans="1:7" x14ac:dyDescent="0.3">
      <c r="F22" s="11"/>
      <c r="G22" s="11"/>
    </row>
    <row r="23" spans="1:7" x14ac:dyDescent="0.3">
      <c r="F23" s="11"/>
      <c r="G23" s="11"/>
    </row>
    <row r="24" spans="1:7" x14ac:dyDescent="0.3">
      <c r="F24" s="11"/>
      <c r="G24" s="11"/>
    </row>
    <row r="25" spans="1:7" x14ac:dyDescent="0.3">
      <c r="E25" s="11"/>
      <c r="G25" s="11"/>
    </row>
    <row r="26" spans="1:7" x14ac:dyDescent="0.3">
      <c r="D26" s="8"/>
      <c r="E26" s="11"/>
      <c r="G26" s="11"/>
    </row>
    <row r="27" spans="1:7" x14ac:dyDescent="0.3">
      <c r="B27" s="8" t="s">
        <v>23</v>
      </c>
      <c r="E27" s="12">
        <f>SUM(E20:E26)</f>
        <v>6783</v>
      </c>
      <c r="G27" s="11"/>
    </row>
    <row r="28" spans="1:7" x14ac:dyDescent="0.3">
      <c r="E28" s="11"/>
      <c r="G28" s="11"/>
    </row>
    <row r="29" spans="1:7" x14ac:dyDescent="0.3">
      <c r="C29" s="12"/>
      <c r="E29" s="12" t="s">
        <v>27</v>
      </c>
      <c r="F29" s="26">
        <f>1*'Efficient Case'!G31</f>
        <v>3331.25</v>
      </c>
      <c r="G29" s="11"/>
    </row>
    <row r="30" spans="1:7" x14ac:dyDescent="0.3">
      <c r="E30" s="8" t="s">
        <v>28</v>
      </c>
      <c r="F30" s="16">
        <f>F14-F29</f>
        <v>6460.75</v>
      </c>
      <c r="G30" s="11"/>
    </row>
    <row r="31" spans="1:7" x14ac:dyDescent="0.3">
      <c r="D31" t="s">
        <v>24</v>
      </c>
      <c r="E31" s="11"/>
      <c r="F31" s="15">
        <f>F30*20</f>
        <v>129215</v>
      </c>
      <c r="G31" s="11" t="s">
        <v>66</v>
      </c>
    </row>
    <row r="32" spans="1:7" x14ac:dyDescent="0.3">
      <c r="E32" s="11"/>
      <c r="G32" s="11"/>
    </row>
    <row r="33" spans="1:8" x14ac:dyDescent="0.3">
      <c r="A33" s="8" t="s">
        <v>25</v>
      </c>
      <c r="E33" s="11">
        <f>E27-E11</f>
        <v>3288</v>
      </c>
      <c r="F33" s="17">
        <f>E33/F31</f>
        <v>2.544596215609643E-2</v>
      </c>
      <c r="G33" s="11" t="s">
        <v>29</v>
      </c>
      <c r="H33" s="15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F21" sqref="F21"/>
    </sheetView>
  </sheetViews>
  <sheetFormatPr defaultRowHeight="14.4" x14ac:dyDescent="0.3"/>
  <cols>
    <col min="1" max="1" width="15.88671875" customWidth="1"/>
    <col min="3" max="4" width="3.6640625" customWidth="1"/>
    <col min="6" max="6" width="11" customWidth="1"/>
  </cols>
  <sheetData>
    <row r="1" spans="1:7" ht="18" x14ac:dyDescent="0.35">
      <c r="B1" s="38" t="str">
        <f>'Base Case'!C1</f>
        <v>Process Equipment Proposal - Air Dryer</v>
      </c>
    </row>
    <row r="3" spans="1:7" ht="18" x14ac:dyDescent="0.35">
      <c r="B3" s="18" t="s">
        <v>85</v>
      </c>
    </row>
    <row r="4" spans="1:7" ht="18" x14ac:dyDescent="0.35">
      <c r="B4" s="18"/>
    </row>
    <row r="5" spans="1:7" x14ac:dyDescent="0.3">
      <c r="A5" s="7" t="s">
        <v>10</v>
      </c>
      <c r="B5" t="str">
        <f>+'Base Case'!B3</f>
        <v xml:space="preserve">Customer name </v>
      </c>
      <c r="E5" s="7" t="str">
        <f>+'Base Case'!D3</f>
        <v>Customer Address:</v>
      </c>
      <c r="F5" s="7"/>
      <c r="G5" t="str">
        <f>+'Base Case'!E3</f>
        <v>Main Street, Anytown, USA</v>
      </c>
    </row>
    <row r="7" spans="1:7" x14ac:dyDescent="0.3">
      <c r="A7" s="19" t="s">
        <v>31</v>
      </c>
      <c r="F7" s="24">
        <f>'Quote Summary'!E33</f>
        <v>3288</v>
      </c>
    </row>
    <row r="8" spans="1:7" x14ac:dyDescent="0.3">
      <c r="A8" s="19" t="s">
        <v>32</v>
      </c>
      <c r="F8" s="11"/>
    </row>
    <row r="9" spans="1:7" x14ac:dyDescent="0.3">
      <c r="A9" s="19" t="s">
        <v>33</v>
      </c>
      <c r="F9" s="11"/>
    </row>
    <row r="10" spans="1:7" x14ac:dyDescent="0.3">
      <c r="A10" s="19" t="s">
        <v>35</v>
      </c>
      <c r="F10" s="11"/>
    </row>
    <row r="11" spans="1:7" x14ac:dyDescent="0.3">
      <c r="B11" s="7" t="s">
        <v>34</v>
      </c>
      <c r="F11" s="24">
        <f>SUM(F7:F10)</f>
        <v>3288</v>
      </c>
    </row>
    <row r="12" spans="1:7" x14ac:dyDescent="0.3">
      <c r="F12" s="11"/>
    </row>
    <row r="13" spans="1:7" x14ac:dyDescent="0.3">
      <c r="A13" t="s">
        <v>36</v>
      </c>
      <c r="C13" s="20" t="s">
        <v>65</v>
      </c>
      <c r="D13" s="21"/>
      <c r="E13" s="22" t="s">
        <v>37</v>
      </c>
      <c r="F13" s="11"/>
    </row>
    <row r="14" spans="1:7" x14ac:dyDescent="0.3">
      <c r="F14" s="11"/>
    </row>
    <row r="15" spans="1:7" x14ac:dyDescent="0.3">
      <c r="B15" s="7" t="s">
        <v>38</v>
      </c>
      <c r="F15" s="11">
        <f>F13+F11</f>
        <v>3288</v>
      </c>
    </row>
    <row r="16" spans="1:7" ht="15" thickBot="1" x14ac:dyDescent="0.35">
      <c r="F16" s="11"/>
    </row>
    <row r="17" spans="1:7" ht="15" thickBot="1" x14ac:dyDescent="0.35">
      <c r="A17" s="39" t="s">
        <v>39</v>
      </c>
      <c r="B17" s="40"/>
      <c r="C17" s="40"/>
      <c r="D17" s="40"/>
      <c r="E17" s="40"/>
      <c r="F17" s="41">
        <f>F11*0.4</f>
        <v>1315.2</v>
      </c>
    </row>
    <row r="18" spans="1:7" x14ac:dyDescent="0.3">
      <c r="F18" s="11"/>
    </row>
    <row r="19" spans="1:7" x14ac:dyDescent="0.3">
      <c r="B19" s="7" t="s">
        <v>40</v>
      </c>
      <c r="F19" s="23">
        <f>F15-F17</f>
        <v>1972.8</v>
      </c>
    </row>
    <row r="21" spans="1:7" x14ac:dyDescent="0.3">
      <c r="A21" t="s">
        <v>41</v>
      </c>
      <c r="F21" s="20">
        <f>Costs!C27</f>
        <v>0.22999999999999998</v>
      </c>
      <c r="G21" t="s">
        <v>42</v>
      </c>
    </row>
    <row r="23" spans="1:7" x14ac:dyDescent="0.3">
      <c r="A23" t="s">
        <v>43</v>
      </c>
      <c r="F23" s="27">
        <f>1*'Quote Summary'!F30</f>
        <v>6460.75</v>
      </c>
      <c r="G23" t="s">
        <v>44</v>
      </c>
    </row>
    <row r="25" spans="1:7" x14ac:dyDescent="0.3">
      <c r="A25" t="s">
        <v>45</v>
      </c>
      <c r="F25" s="11">
        <f>1*Costs!C25</f>
        <v>477.03142500000001</v>
      </c>
      <c r="G25" t="s">
        <v>48</v>
      </c>
    </row>
    <row r="27" spans="1:7" x14ac:dyDescent="0.3">
      <c r="A27" t="s">
        <v>46</v>
      </c>
      <c r="F27" s="6">
        <f>F19/F25</f>
        <v>4.1355766027363918</v>
      </c>
      <c r="G27" t="s">
        <v>47</v>
      </c>
    </row>
    <row r="29" spans="1:7" x14ac:dyDescent="0.3">
      <c r="A29" t="s">
        <v>49</v>
      </c>
      <c r="F29" s="6">
        <f>(F25/F19)*100</f>
        <v>24.180425030413627</v>
      </c>
      <c r="G29" t="s">
        <v>50</v>
      </c>
    </row>
    <row r="31" spans="1:7" x14ac:dyDescent="0.3">
      <c r="A31" t="s">
        <v>51</v>
      </c>
      <c r="F31" s="11">
        <f>F25/12</f>
        <v>39.752618750000003</v>
      </c>
      <c r="G31" t="s">
        <v>52</v>
      </c>
    </row>
    <row r="34" spans="1:1" x14ac:dyDescent="0.3">
      <c r="A34" s="22" t="s">
        <v>53</v>
      </c>
    </row>
    <row r="35" spans="1:1" x14ac:dyDescent="0.3">
      <c r="A35" t="s">
        <v>54</v>
      </c>
    </row>
    <row r="36" spans="1:1" x14ac:dyDescent="0.3">
      <c r="A36" s="22" t="s">
        <v>55</v>
      </c>
    </row>
    <row r="37" spans="1:1" x14ac:dyDescent="0.3">
      <c r="A37" t="s">
        <v>56</v>
      </c>
    </row>
    <row r="38" spans="1:1" x14ac:dyDescent="0.3">
      <c r="A38" s="22" t="s">
        <v>57</v>
      </c>
    </row>
    <row r="39" spans="1:1" x14ac:dyDescent="0.3">
      <c r="A39" s="22" t="s">
        <v>58</v>
      </c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workbookViewId="0">
      <selection activeCell="F20" sqref="F20"/>
    </sheetView>
  </sheetViews>
  <sheetFormatPr defaultRowHeight="14.4" x14ac:dyDescent="0.3"/>
  <cols>
    <col min="1" max="1" width="35.109375" customWidth="1"/>
    <col min="3" max="3" width="18.5546875" customWidth="1"/>
    <col min="4" max="4" width="21.109375" customWidth="1"/>
    <col min="5" max="5" width="39.6640625" style="42" customWidth="1"/>
  </cols>
  <sheetData>
    <row r="1" spans="1:10" ht="18" x14ac:dyDescent="0.35">
      <c r="C1" s="38" t="str">
        <f>'Base Case'!C1</f>
        <v>Process Equipment Proposal - Air Dryer</v>
      </c>
    </row>
    <row r="3" spans="1:10" x14ac:dyDescent="0.3">
      <c r="A3" s="7" t="str">
        <f>+'Base Case'!A3</f>
        <v>Company Name:</v>
      </c>
      <c r="B3" t="str">
        <f>+'Base Case'!B3</f>
        <v xml:space="preserve">Customer name </v>
      </c>
      <c r="D3" s="7" t="str">
        <f>+'Base Case'!D3</f>
        <v>Customer Address:</v>
      </c>
      <c r="E3" s="42" t="str">
        <f>+'Base Case'!E3</f>
        <v>Main Street, Anytown, USA</v>
      </c>
    </row>
    <row r="6" spans="1:10" x14ac:dyDescent="0.3">
      <c r="A6" s="7" t="s">
        <v>59</v>
      </c>
      <c r="C6" s="33" t="s">
        <v>67</v>
      </c>
      <c r="D6" s="33"/>
      <c r="E6" s="43" t="s">
        <v>86</v>
      </c>
      <c r="F6" s="29"/>
      <c r="G6" s="29"/>
      <c r="H6" s="29"/>
      <c r="I6" s="29"/>
      <c r="J6" s="30"/>
    </row>
    <row r="7" spans="1:10" x14ac:dyDescent="0.3">
      <c r="C7" s="33" t="s">
        <v>72</v>
      </c>
      <c r="D7" s="33"/>
      <c r="E7" s="43" t="s">
        <v>87</v>
      </c>
      <c r="F7" s="29"/>
      <c r="G7" s="29"/>
      <c r="H7" s="29"/>
      <c r="I7" s="29"/>
      <c r="J7" s="30"/>
    </row>
    <row r="8" spans="1:10" x14ac:dyDescent="0.3">
      <c r="C8" s="33" t="s">
        <v>73</v>
      </c>
      <c r="D8" s="33"/>
      <c r="E8" s="43" t="s">
        <v>88</v>
      </c>
      <c r="F8" s="29"/>
      <c r="G8" s="29"/>
      <c r="H8" s="29"/>
      <c r="I8" s="29"/>
      <c r="J8" s="30"/>
    </row>
    <row r="9" spans="1:10" ht="27" x14ac:dyDescent="0.3">
      <c r="C9" s="33" t="s">
        <v>68</v>
      </c>
      <c r="D9" s="33"/>
      <c r="E9" s="43" t="s">
        <v>89</v>
      </c>
      <c r="F9" s="29"/>
      <c r="G9" s="29"/>
      <c r="H9" s="29"/>
      <c r="I9" s="29"/>
      <c r="J9" s="30"/>
    </row>
    <row r="10" spans="1:10" ht="27" x14ac:dyDescent="0.3">
      <c r="C10" s="33" t="s">
        <v>74</v>
      </c>
      <c r="D10" s="33"/>
      <c r="E10" s="43" t="s">
        <v>90</v>
      </c>
      <c r="F10" s="29"/>
      <c r="G10" s="29"/>
      <c r="H10" s="29"/>
      <c r="I10" s="29"/>
      <c r="J10" s="30"/>
    </row>
    <row r="11" spans="1:10" ht="27" x14ac:dyDescent="0.3">
      <c r="C11" s="33" t="s">
        <v>75</v>
      </c>
      <c r="D11" s="33"/>
      <c r="E11" s="43" t="s">
        <v>91</v>
      </c>
      <c r="F11" s="29"/>
      <c r="G11" s="29"/>
      <c r="H11" s="29"/>
      <c r="I11" s="29"/>
      <c r="J11" s="30"/>
    </row>
    <row r="12" spans="1:10" ht="27" x14ac:dyDescent="0.3">
      <c r="C12" s="33" t="s">
        <v>69</v>
      </c>
      <c r="D12" s="33"/>
      <c r="E12" s="43" t="s">
        <v>92</v>
      </c>
      <c r="F12" s="29"/>
      <c r="G12" s="29"/>
      <c r="H12" s="29"/>
      <c r="I12" s="29"/>
      <c r="J12" s="30"/>
    </row>
    <row r="13" spans="1:10" ht="27" x14ac:dyDescent="0.3">
      <c r="C13" s="33" t="s">
        <v>76</v>
      </c>
      <c r="D13" s="33"/>
      <c r="E13" s="43" t="s">
        <v>93</v>
      </c>
      <c r="F13" s="29"/>
      <c r="G13" s="29"/>
      <c r="H13" s="29"/>
      <c r="I13" s="29"/>
      <c r="J13" s="30"/>
    </row>
    <row r="14" spans="1:10" ht="27" x14ac:dyDescent="0.3">
      <c r="C14" s="33" t="s">
        <v>77</v>
      </c>
      <c r="D14" s="33"/>
      <c r="E14" s="43" t="s">
        <v>94</v>
      </c>
      <c r="F14" s="31"/>
      <c r="G14" s="31"/>
      <c r="H14" s="31"/>
      <c r="I14" s="31"/>
      <c r="J14" s="31"/>
    </row>
    <row r="15" spans="1:10" ht="26.4" x14ac:dyDescent="0.3">
      <c r="C15" s="34" t="s">
        <v>70</v>
      </c>
      <c r="D15" s="34"/>
      <c r="E15" s="35" t="s">
        <v>78</v>
      </c>
      <c r="F15" s="32"/>
      <c r="G15" s="32"/>
      <c r="H15" s="32"/>
      <c r="I15" s="32"/>
      <c r="J15" s="32"/>
    </row>
    <row r="16" spans="1:10" ht="26.4" x14ac:dyDescent="0.3">
      <c r="C16" s="36" t="s">
        <v>71</v>
      </c>
      <c r="D16" s="36"/>
      <c r="E16" s="37" t="s">
        <v>95</v>
      </c>
    </row>
    <row r="19" spans="1:3" x14ac:dyDescent="0.3">
      <c r="A19" s="7" t="s">
        <v>99</v>
      </c>
      <c r="C19" s="28">
        <v>6.7500000000000004E-2</v>
      </c>
    </row>
    <row r="20" spans="1:3" x14ac:dyDescent="0.3">
      <c r="C20" s="11"/>
    </row>
    <row r="21" spans="1:3" x14ac:dyDescent="0.3">
      <c r="A21" s="7" t="s">
        <v>60</v>
      </c>
      <c r="C21" s="24">
        <v>14.83</v>
      </c>
    </row>
    <row r="22" spans="1:3" x14ac:dyDescent="0.3">
      <c r="C22" s="11"/>
    </row>
    <row r="23" spans="1:3" x14ac:dyDescent="0.3">
      <c r="A23" s="7" t="s">
        <v>61</v>
      </c>
      <c r="C23" s="24">
        <f>'Financial Analysis'!F19</f>
        <v>1972.8</v>
      </c>
    </row>
    <row r="24" spans="1:3" x14ac:dyDescent="0.3">
      <c r="C24" s="11"/>
    </row>
    <row r="25" spans="1:3" x14ac:dyDescent="0.3">
      <c r="A25" s="7" t="s">
        <v>62</v>
      </c>
      <c r="C25" s="24">
        <f>(C27*C21*12)+(C19*C29)</f>
        <v>477.03142500000001</v>
      </c>
    </row>
    <row r="27" spans="1:3" x14ac:dyDescent="0.3">
      <c r="A27" s="7" t="s">
        <v>63</v>
      </c>
      <c r="C27" s="20">
        <f>'Base Case'!G9-'Efficient Case'!G11</f>
        <v>0.22999999999999998</v>
      </c>
    </row>
    <row r="29" spans="1:3" x14ac:dyDescent="0.3">
      <c r="A29" s="7" t="s">
        <v>64</v>
      </c>
      <c r="C29" s="27">
        <f>1*'Financial Analysis'!F23</f>
        <v>6460.75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Base Case</vt:lpstr>
      <vt:lpstr>Efficient Case</vt:lpstr>
      <vt:lpstr>Quote Summary</vt:lpstr>
      <vt:lpstr>Financial Analysis</vt:lpstr>
      <vt:lpstr>Costs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SetupUser</cp:lastModifiedBy>
  <cp:lastPrinted>2019-05-06T18:48:03Z</cp:lastPrinted>
  <dcterms:created xsi:type="dcterms:W3CDTF">2012-05-18T18:22:14Z</dcterms:created>
  <dcterms:modified xsi:type="dcterms:W3CDTF">2019-06-06T14:06:45Z</dcterms:modified>
</cp:coreProperties>
</file>